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0" yWindow="2610" windowWidth="17955" windowHeight="51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17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3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6" i="1"/>
  <c r="C117" i="1"/>
  <c r="D117" i="1" s="1"/>
  <c r="D116" i="1"/>
  <c r="G116" i="1" s="1"/>
  <c r="C116" i="1"/>
  <c r="D115" i="1"/>
  <c r="G115" i="1" s="1"/>
  <c r="C115" i="1"/>
  <c r="D113" i="1"/>
  <c r="G113" i="1" s="1"/>
  <c r="C113" i="1"/>
  <c r="C114" i="1" s="1"/>
  <c r="D114" i="1" s="1"/>
  <c r="D112" i="1"/>
  <c r="G112" i="1" s="1"/>
  <c r="C112" i="1"/>
  <c r="B112" i="1"/>
  <c r="C111" i="1"/>
  <c r="D111" i="1" s="1"/>
  <c r="B111" i="1"/>
  <c r="G110" i="1"/>
  <c r="D110" i="1"/>
  <c r="C110" i="1"/>
  <c r="G109" i="1"/>
  <c r="D109" i="1"/>
  <c r="C109" i="1"/>
  <c r="B109" i="1"/>
  <c r="C108" i="1"/>
  <c r="D108" i="1" s="1"/>
  <c r="B108" i="1"/>
  <c r="D107" i="1"/>
  <c r="G107" i="1" s="1"/>
  <c r="C107" i="1"/>
  <c r="D106" i="1"/>
  <c r="G106" i="1" s="1"/>
  <c r="C106" i="1"/>
  <c r="D105" i="1"/>
  <c r="G105" i="1" s="1"/>
  <c r="C105" i="1"/>
  <c r="D104" i="1"/>
  <c r="G104" i="1" s="1"/>
  <c r="C104" i="1"/>
  <c r="D103" i="1"/>
  <c r="G103" i="1" s="1"/>
  <c r="C103" i="1"/>
  <c r="D102" i="1"/>
  <c r="G102" i="1" s="1"/>
  <c r="C102" i="1"/>
  <c r="C101" i="1"/>
  <c r="D101" i="1" s="1"/>
  <c r="G100" i="1"/>
  <c r="D100" i="1"/>
  <c r="C100" i="1"/>
  <c r="A100" i="1"/>
  <c r="A101" i="1" s="1"/>
  <c r="A102" i="1" s="1"/>
  <c r="C99" i="1"/>
  <c r="D99" i="1" s="1"/>
  <c r="C98" i="1"/>
  <c r="D98" i="1" s="1"/>
  <c r="D97" i="1"/>
  <c r="G97" i="1" s="1"/>
  <c r="C97" i="1"/>
  <c r="C96" i="1"/>
  <c r="D96" i="1" s="1"/>
  <c r="A96" i="1"/>
  <c r="A97" i="1" s="1"/>
  <c r="A98" i="1" s="1"/>
  <c r="C95" i="1"/>
  <c r="D95" i="1" s="1"/>
  <c r="C93" i="1"/>
  <c r="D93" i="1" s="1"/>
  <c r="C92" i="1"/>
  <c r="D92" i="1" s="1"/>
  <c r="C91" i="1"/>
  <c r="D91" i="1" s="1"/>
  <c r="C89" i="1"/>
  <c r="D89" i="1" s="1"/>
  <c r="D88" i="1"/>
  <c r="C88" i="1"/>
  <c r="D87" i="1"/>
  <c r="G87" i="1" s="1"/>
  <c r="C87" i="1"/>
  <c r="C86" i="1"/>
  <c r="D86" i="1" s="1"/>
  <c r="A86" i="1"/>
  <c r="A87" i="1" s="1"/>
  <c r="C85" i="1"/>
  <c r="D85" i="1" s="1"/>
  <c r="C84" i="1"/>
  <c r="D84" i="1" s="1"/>
  <c r="D83" i="1"/>
  <c r="C83" i="1"/>
  <c r="D82" i="1"/>
  <c r="G82" i="1" s="1"/>
  <c r="C82" i="1"/>
  <c r="C81" i="1"/>
  <c r="D81" i="1" s="1"/>
  <c r="A81" i="1"/>
  <c r="A82" i="1" s="1"/>
  <c r="A83" i="1" s="1"/>
  <c r="A84" i="1" s="1"/>
  <c r="C80" i="1"/>
  <c r="D80" i="1" s="1"/>
  <c r="E78" i="1"/>
  <c r="D77" i="1"/>
  <c r="G77" i="1" s="1"/>
  <c r="C77" i="1"/>
  <c r="D76" i="1"/>
  <c r="G76" i="1" s="1"/>
  <c r="C76" i="1"/>
  <c r="D75" i="1"/>
  <c r="G75" i="1" s="1"/>
  <c r="C75" i="1"/>
  <c r="A75" i="1"/>
  <c r="C74" i="1"/>
  <c r="D74" i="1" s="1"/>
  <c r="C73" i="1"/>
  <c r="D73" i="1" s="1"/>
  <c r="C72" i="1"/>
  <c r="D72" i="1" s="1"/>
  <c r="A72" i="1"/>
  <c r="C71" i="1"/>
  <c r="D71" i="1" s="1"/>
  <c r="C70" i="1"/>
  <c r="D70" i="1" s="1"/>
  <c r="C69" i="1"/>
  <c r="D69" i="1" s="1"/>
  <c r="A69" i="1"/>
  <c r="D68" i="1"/>
  <c r="C68" i="1"/>
  <c r="D67" i="1"/>
  <c r="C67" i="1"/>
  <c r="D66" i="1"/>
  <c r="C66" i="1"/>
  <c r="A66" i="1"/>
  <c r="D65" i="1"/>
  <c r="G65" i="1" s="1"/>
  <c r="C65" i="1"/>
  <c r="D64" i="1"/>
  <c r="G64" i="1" s="1"/>
  <c r="C64" i="1"/>
  <c r="A64" i="1"/>
  <c r="C63" i="1"/>
  <c r="D63" i="1" s="1"/>
  <c r="C62" i="1"/>
  <c r="D62" i="1" s="1"/>
  <c r="E60" i="1"/>
  <c r="D59" i="1"/>
  <c r="C59" i="1"/>
  <c r="D58" i="1"/>
  <c r="C58" i="1"/>
  <c r="D57" i="1"/>
  <c r="C57" i="1"/>
  <c r="A57" i="1"/>
  <c r="D56" i="1"/>
  <c r="G56" i="1" s="1"/>
  <c r="C56" i="1"/>
  <c r="D55" i="1"/>
  <c r="G55" i="1" s="1"/>
  <c r="C55" i="1"/>
  <c r="D54" i="1"/>
  <c r="G54" i="1" s="1"/>
  <c r="C54" i="1"/>
  <c r="D53" i="1"/>
  <c r="G53" i="1" s="1"/>
  <c r="C53" i="1"/>
  <c r="D52" i="1"/>
  <c r="G52" i="1" s="1"/>
  <c r="C52" i="1"/>
  <c r="D51" i="1"/>
  <c r="G51" i="1" s="1"/>
  <c r="C51" i="1"/>
  <c r="D50" i="1"/>
  <c r="G50" i="1" s="1"/>
  <c r="C50" i="1"/>
  <c r="D49" i="1"/>
  <c r="G49" i="1" s="1"/>
  <c r="C49" i="1"/>
  <c r="D47" i="1"/>
  <c r="G47" i="1" s="1"/>
  <c r="C47" i="1"/>
  <c r="C48" i="1" s="1"/>
  <c r="D48" i="1" s="1"/>
  <c r="D46" i="1"/>
  <c r="G46" i="1" s="1"/>
  <c r="C46" i="1"/>
  <c r="D44" i="1"/>
  <c r="G44" i="1" s="1"/>
  <c r="C44" i="1"/>
  <c r="C45" i="1" s="1"/>
  <c r="D45" i="1" s="1"/>
  <c r="G45" i="1" s="1"/>
  <c r="D43" i="1"/>
  <c r="G43" i="1" s="1"/>
  <c r="C43" i="1"/>
  <c r="E41" i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D30" i="1"/>
  <c r="C30" i="1"/>
  <c r="D29" i="1"/>
  <c r="G29" i="1" s="1"/>
  <c r="C29" i="1"/>
  <c r="C28" i="1"/>
  <c r="D28" i="1" s="1"/>
  <c r="G28" i="1" s="1"/>
  <c r="A28" i="1"/>
  <c r="A29" i="1" s="1"/>
  <c r="A30" i="1" s="1"/>
  <c r="A31" i="1" s="1"/>
  <c r="G27" i="1"/>
  <c r="C27" i="1"/>
  <c r="D27" i="1" s="1"/>
  <c r="G26" i="1"/>
  <c r="C26" i="1"/>
  <c r="D26" i="1" s="1"/>
  <c r="A26" i="1"/>
  <c r="C25" i="1"/>
  <c r="D25" i="1" s="1"/>
  <c r="D24" i="1"/>
  <c r="C24" i="1"/>
  <c r="D23" i="1"/>
  <c r="G23" i="1" s="1"/>
  <c r="C23" i="1"/>
  <c r="C22" i="1"/>
  <c r="D22" i="1" s="1"/>
  <c r="G22" i="1" s="1"/>
  <c r="G21" i="1"/>
  <c r="C21" i="1"/>
  <c r="D21" i="1" s="1"/>
  <c r="A21" i="1"/>
  <c r="A22" i="1" s="1"/>
  <c r="A23" i="1" s="1"/>
  <c r="A24" i="1" s="1"/>
  <c r="D20" i="1"/>
  <c r="C20" i="1"/>
  <c r="C19" i="1"/>
  <c r="D19" i="1" s="1"/>
  <c r="D18" i="1"/>
  <c r="G18" i="1" s="1"/>
  <c r="C18" i="1"/>
  <c r="G17" i="1"/>
  <c r="C17" i="1"/>
  <c r="D17" i="1" s="1"/>
  <c r="A17" i="1"/>
  <c r="A18" i="1" s="1"/>
  <c r="A19" i="1" s="1"/>
  <c r="G16" i="1"/>
  <c r="D16" i="1"/>
  <c r="C16" i="1"/>
  <c r="G25" i="1" l="1"/>
  <c r="G19" i="1"/>
  <c r="G31" i="1"/>
  <c r="G35" i="1"/>
  <c r="G39" i="1"/>
  <c r="G70" i="1"/>
  <c r="G73" i="1"/>
  <c r="G81" i="1"/>
  <c r="A89" i="1"/>
  <c r="A88" i="1"/>
  <c r="G91" i="1"/>
  <c r="G98" i="1"/>
  <c r="G108" i="1"/>
  <c r="G32" i="1"/>
  <c r="G36" i="1"/>
  <c r="C40" i="1"/>
  <c r="D40" i="1" s="1"/>
  <c r="G71" i="1"/>
  <c r="G74" i="1"/>
  <c r="G86" i="1"/>
  <c r="G92" i="1"/>
  <c r="G96" i="1"/>
  <c r="G99" i="1"/>
  <c r="G111" i="1"/>
  <c r="G114" i="1"/>
  <c r="G33" i="1"/>
  <c r="G37" i="1"/>
  <c r="G48" i="1"/>
  <c r="G62" i="1"/>
  <c r="G80" i="1"/>
  <c r="G84" i="1"/>
  <c r="G93" i="1"/>
  <c r="G101" i="1"/>
  <c r="G20" i="1"/>
  <c r="G24" i="1"/>
  <c r="G30" i="1"/>
  <c r="G34" i="1"/>
  <c r="G38" i="1"/>
  <c r="G63" i="1"/>
  <c r="G69" i="1"/>
  <c r="G72" i="1"/>
  <c r="G85" i="1"/>
  <c r="G89" i="1"/>
  <c r="G95" i="1"/>
  <c r="G117" i="1"/>
  <c r="G57" i="1"/>
  <c r="G58" i="1"/>
  <c r="G59" i="1"/>
  <c r="G66" i="1"/>
  <c r="G67" i="1"/>
  <c r="G68" i="1"/>
  <c r="G83" i="1"/>
  <c r="G88" i="1"/>
  <c r="C90" i="1"/>
  <c r="D90" i="1" s="1"/>
  <c r="C94" i="1"/>
  <c r="D94" i="1" s="1"/>
  <c r="G94" i="1" l="1"/>
  <c r="G90" i="1"/>
  <c r="G40" i="1"/>
</calcChain>
</file>

<file path=xl/sharedStrings.xml><?xml version="1.0" encoding="utf-8"?>
<sst xmlns="http://schemas.openxmlformats.org/spreadsheetml/2006/main" count="93" uniqueCount="54">
  <si>
    <t>costo</t>
  </si>
  <si>
    <t xml:space="preserve">costo </t>
  </si>
  <si>
    <t>Purina (línea Dogui y Gati)</t>
  </si>
  <si>
    <t>Bautista</t>
  </si>
  <si>
    <t>comercios</t>
  </si>
  <si>
    <t>Dogui cachorros</t>
  </si>
  <si>
    <t>Dogui carne asada con vegetales</t>
  </si>
  <si>
    <t>dogui pollo grillado con vegetales</t>
  </si>
  <si>
    <t>dogui carne cereales y arroz</t>
  </si>
  <si>
    <t>Gati pescado arroz y espinaca</t>
  </si>
  <si>
    <t>gati pollo zanahoria y espinaca</t>
  </si>
  <si>
    <t>gati carne arroz y maíz</t>
  </si>
  <si>
    <t>Purina (línea Pro plan)</t>
  </si>
  <si>
    <t>Pro plan Puppy small Breed</t>
  </si>
  <si>
    <t>proplan puppy complette</t>
  </si>
  <si>
    <t>Pro plan puppy large breed</t>
  </si>
  <si>
    <t>Pro plan adult small breed</t>
  </si>
  <si>
    <t>Pro plan adult dog complette</t>
  </si>
  <si>
    <t>Pro plan adult large breed</t>
  </si>
  <si>
    <t>Pro plan reduce calorie raza pequeña</t>
  </si>
  <si>
    <t>Pro plan reduce calorie raza med. y grandes</t>
  </si>
  <si>
    <t>Pro plan kitten protection</t>
  </si>
  <si>
    <t>Pro plan adult cat</t>
  </si>
  <si>
    <t>Pro plan adult cat + 7 años</t>
  </si>
  <si>
    <t>Pro plan reduce calorie cat</t>
  </si>
  <si>
    <t>Pro plan urinary cat</t>
  </si>
  <si>
    <t>Pro plan sensitive cat</t>
  </si>
  <si>
    <t>Pro plan sterilized cat</t>
  </si>
  <si>
    <t>Purina (línea Excellent)</t>
  </si>
  <si>
    <t>Excellent puppy small breed ch&amp;r</t>
  </si>
  <si>
    <t>Excellen puppy medium and large ch&amp;r</t>
  </si>
  <si>
    <t>Excellent fórmula puppy</t>
  </si>
  <si>
    <t>Excellent adult small breed ch&amp;r</t>
  </si>
  <si>
    <t>Excellent adult medium and large breed ch&amp;r</t>
  </si>
  <si>
    <t>Excellent reduce calorie</t>
  </si>
  <si>
    <t>Excellent fórmula adult dog</t>
  </si>
  <si>
    <t>Excellent Kitten chicken &amp; rice</t>
  </si>
  <si>
    <t>Excellent adult cat chicken and rice</t>
  </si>
  <si>
    <t>Excellent adult cat reduce calorie ch&amp;r</t>
  </si>
  <si>
    <t>Excellent urinary cat ch&amp;r</t>
  </si>
  <si>
    <t>Purina (línea dog chow y cat chow)</t>
  </si>
  <si>
    <t>Dog chow cachorros</t>
  </si>
  <si>
    <t>Dog chow adulto razas pequeñas</t>
  </si>
  <si>
    <t>dog chow adultos razas grandes</t>
  </si>
  <si>
    <t>Dog chow sano y en forma</t>
  </si>
  <si>
    <t>Cat chow gatitos</t>
  </si>
  <si>
    <t>Cat chow deli mix</t>
  </si>
  <si>
    <t>Cat chow carne / pescado</t>
  </si>
  <si>
    <t>Cat chow hogareños</t>
  </si>
  <si>
    <t>Cat chow peso saludble</t>
  </si>
  <si>
    <t>cat chow defense nature</t>
  </si>
  <si>
    <t>Dog chow pouch</t>
  </si>
  <si>
    <t>Féfix pouch</t>
  </si>
  <si>
    <t>a retirar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</si>
</sst>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Bell MT"/>
      <family val="1"/>
    </font>
    <font>
      <sz val="16"/>
      <name val="Bell MT"/>
      <family val="1"/>
    </font>
    <font>
      <b/>
      <sz val="20"/>
      <name val="Bell MT"/>
      <family val="1"/>
    </font>
    <font>
      <b/>
      <sz val="16"/>
      <name val="Bell MT"/>
      <family val="1"/>
    </font>
    <font>
      <sz val="12"/>
      <color theme="0"/>
      <name val="Bell MT"/>
      <family val="1"/>
    </font>
    <font>
      <b/>
      <sz val="12"/>
      <color theme="0"/>
      <name val="Bell MT"/>
      <family val="1"/>
    </font>
    <font>
      <sz val="14"/>
      <color theme="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1026" name="AutoShape 2" descr="Proplan"/>
        <xdr:cNvSpPr>
          <a:spLocks noChangeAspect="1" noChangeArrowheads="1"/>
        </xdr:cNvSpPr>
      </xdr:nvSpPr>
      <xdr:spPr bwMode="auto">
        <a:xfrm>
          <a:off x="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027" name="AutoShape 3" descr="Proplan"/>
        <xdr:cNvSpPr>
          <a:spLocks noChangeAspect="1" noChangeArrowheads="1"/>
        </xdr:cNvSpPr>
      </xdr:nvSpPr>
      <xdr:spPr bwMode="auto">
        <a:xfrm>
          <a:off x="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028" name="AutoShape 4" descr="https://www.nestle.com.ar/asset-library/PublishingImages/Nuestras%20Marcas/Alimentos%20para%20Mascotas/Perros/Perros_nvo.jpg"/>
        <xdr:cNvSpPr>
          <a:spLocks noChangeAspect="1" noChangeArrowheads="1"/>
        </xdr:cNvSpPr>
      </xdr:nvSpPr>
      <xdr:spPr bwMode="auto">
        <a:xfrm>
          <a:off x="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7"/>
  <sheetViews>
    <sheetView tabSelected="1" topLeftCell="A4" workbookViewId="0">
      <selection activeCell="A16" sqref="A16"/>
    </sheetView>
  </sheetViews>
  <sheetFormatPr baseColWidth="10" defaultRowHeight="15" x14ac:dyDescent="0.25"/>
  <cols>
    <col min="1" max="1" width="55.7109375" style="22" customWidth="1"/>
    <col min="2" max="2" width="17" customWidth="1"/>
    <col min="3" max="3" width="13.140625" style="19" hidden="1" customWidth="1"/>
    <col min="4" max="4" width="12" style="19" hidden="1" customWidth="1"/>
    <col min="5" max="5" width="20" customWidth="1"/>
    <col min="7" max="7" width="16" customWidth="1"/>
  </cols>
  <sheetData>
    <row r="4" spans="1:7" ht="9" customHeight="1" x14ac:dyDescent="0.25">
      <c r="A4"/>
    </row>
    <row r="5" spans="1:7" hidden="1" x14ac:dyDescent="0.25">
      <c r="A5"/>
    </row>
    <row r="6" spans="1:7" hidden="1" x14ac:dyDescent="0.25"/>
    <row r="7" spans="1:7" hidden="1" x14ac:dyDescent="0.25"/>
    <row r="8" spans="1:7" hidden="1" x14ac:dyDescent="0.25">
      <c r="A8"/>
    </row>
    <row r="9" spans="1:7" hidden="1" x14ac:dyDescent="0.25"/>
    <row r="10" spans="1:7" hidden="1" x14ac:dyDescent="0.25"/>
    <row r="11" spans="1:7" hidden="1" x14ac:dyDescent="0.25"/>
    <row r="12" spans="1:7" hidden="1" x14ac:dyDescent="0.25"/>
    <row r="14" spans="1:7" ht="21" x14ac:dyDescent="0.3">
      <c r="A14" s="1"/>
      <c r="B14" s="2"/>
      <c r="C14" s="12"/>
      <c r="D14" s="13" t="s">
        <v>0</v>
      </c>
      <c r="E14" s="3" t="s">
        <v>1</v>
      </c>
      <c r="F14" s="3"/>
      <c r="G14" s="3" t="s">
        <v>0</v>
      </c>
    </row>
    <row r="15" spans="1:7" ht="27" x14ac:dyDescent="0.45">
      <c r="A15" s="4" t="s">
        <v>2</v>
      </c>
      <c r="B15" s="5"/>
      <c r="C15" s="14" t="s">
        <v>0</v>
      </c>
      <c r="D15" s="15" t="s">
        <v>3</v>
      </c>
      <c r="E15" s="6" t="s">
        <v>53</v>
      </c>
      <c r="F15" s="6"/>
      <c r="G15" s="6" t="s">
        <v>4</v>
      </c>
    </row>
    <row r="16" spans="1:7" ht="21" x14ac:dyDescent="0.3">
      <c r="A16" s="1" t="s">
        <v>5</v>
      </c>
      <c r="B16" s="7">
        <v>1.5</v>
      </c>
      <c r="C16" s="16">
        <f>77.04*0.85</f>
        <v>65.484000000000009</v>
      </c>
      <c r="D16" s="17">
        <f>+C16*1.05</f>
        <v>68.758200000000016</v>
      </c>
      <c r="E16" s="8">
        <f>+C16*1.1</f>
        <v>72.03240000000001</v>
      </c>
      <c r="F16" s="8"/>
      <c r="G16" s="8">
        <f>+D16*1.1</f>
        <v>75.634020000000021</v>
      </c>
    </row>
    <row r="17" spans="1:7" ht="21" x14ac:dyDescent="0.3">
      <c r="A17" s="1" t="str">
        <f>+A16</f>
        <v>Dogui cachorros</v>
      </c>
      <c r="B17" s="7">
        <v>3</v>
      </c>
      <c r="C17" s="16">
        <f>138.46*0.85</f>
        <v>117.691</v>
      </c>
      <c r="D17" s="17">
        <f t="shared" ref="D17:D40" si="0">+C17*1.05</f>
        <v>123.57555000000001</v>
      </c>
      <c r="E17" s="8">
        <f t="shared" ref="E17:E40" si="1">+C17*1.1</f>
        <v>129.46010000000001</v>
      </c>
      <c r="F17" s="8"/>
      <c r="G17" s="8">
        <f t="shared" ref="G17:G40" si="2">+D17*1.1</f>
        <v>135.93310500000001</v>
      </c>
    </row>
    <row r="18" spans="1:7" ht="21" x14ac:dyDescent="0.3">
      <c r="A18" s="1" t="str">
        <f>+A17</f>
        <v>Dogui cachorros</v>
      </c>
      <c r="B18" s="7">
        <v>8</v>
      </c>
      <c r="C18" s="16">
        <f>322.62*0.85</f>
        <v>274.22699999999998</v>
      </c>
      <c r="D18" s="17">
        <f t="shared" si="0"/>
        <v>287.93835000000001</v>
      </c>
      <c r="E18" s="8">
        <f t="shared" si="1"/>
        <v>301.6497</v>
      </c>
      <c r="F18" s="8"/>
      <c r="G18" s="8">
        <f t="shared" si="2"/>
        <v>316.73218500000002</v>
      </c>
    </row>
    <row r="19" spans="1:7" ht="21" x14ac:dyDescent="0.3">
      <c r="A19" s="1" t="str">
        <f>+A18</f>
        <v>Dogui cachorros</v>
      </c>
      <c r="B19" s="7">
        <v>21</v>
      </c>
      <c r="C19" s="16">
        <f>767.99*0.85</f>
        <v>652.79150000000004</v>
      </c>
      <c r="D19" s="17">
        <f t="shared" si="0"/>
        <v>685.43107500000008</v>
      </c>
      <c r="E19" s="8">
        <f t="shared" si="1"/>
        <v>718.07065000000011</v>
      </c>
      <c r="F19" s="8"/>
      <c r="G19" s="8">
        <f t="shared" si="2"/>
        <v>753.9741825000001</v>
      </c>
    </row>
    <row r="20" spans="1:7" ht="21" x14ac:dyDescent="0.3">
      <c r="A20" s="1" t="s">
        <v>6</v>
      </c>
      <c r="B20" s="7">
        <v>1.5</v>
      </c>
      <c r="C20" s="16">
        <f>71.62*0.85</f>
        <v>60.877000000000002</v>
      </c>
      <c r="D20" s="17">
        <f t="shared" si="0"/>
        <v>63.920850000000009</v>
      </c>
      <c r="E20" s="8">
        <f t="shared" si="1"/>
        <v>66.964700000000008</v>
      </c>
      <c r="F20" s="8"/>
      <c r="G20" s="8">
        <f t="shared" si="2"/>
        <v>70.31293500000001</v>
      </c>
    </row>
    <row r="21" spans="1:7" ht="21" x14ac:dyDescent="0.3">
      <c r="A21" s="1" t="str">
        <f>+A20</f>
        <v>Dogui carne asada con vegetales</v>
      </c>
      <c r="B21" s="7">
        <v>3</v>
      </c>
      <c r="C21" s="16">
        <f>126.46*0.85</f>
        <v>107.49099999999999</v>
      </c>
      <c r="D21" s="17">
        <f t="shared" si="0"/>
        <v>112.86554999999998</v>
      </c>
      <c r="E21" s="8">
        <f t="shared" si="1"/>
        <v>118.2401</v>
      </c>
      <c r="F21" s="8"/>
      <c r="G21" s="8">
        <f t="shared" si="2"/>
        <v>124.15210499999999</v>
      </c>
    </row>
    <row r="22" spans="1:7" ht="21" x14ac:dyDescent="0.3">
      <c r="A22" s="1" t="str">
        <f>+A21</f>
        <v>Dogui carne asada con vegetales</v>
      </c>
      <c r="B22" s="7">
        <v>8</v>
      </c>
      <c r="C22" s="16">
        <f>296.24*0.85</f>
        <v>251.804</v>
      </c>
      <c r="D22" s="17">
        <f t="shared" si="0"/>
        <v>264.39420000000001</v>
      </c>
      <c r="E22" s="8">
        <f t="shared" si="1"/>
        <v>276.98440000000005</v>
      </c>
      <c r="F22" s="8"/>
      <c r="G22" s="8">
        <f t="shared" si="2"/>
        <v>290.83362000000005</v>
      </c>
    </row>
    <row r="23" spans="1:7" ht="21" x14ac:dyDescent="0.3">
      <c r="A23" s="1" t="str">
        <f>+A22</f>
        <v>Dogui carne asada con vegetales</v>
      </c>
      <c r="B23" s="7">
        <v>15</v>
      </c>
      <c r="C23" s="16">
        <f>527.99*0.85</f>
        <v>448.79149999999998</v>
      </c>
      <c r="D23" s="17">
        <f t="shared" si="0"/>
        <v>471.23107500000003</v>
      </c>
      <c r="E23" s="8">
        <f t="shared" si="1"/>
        <v>493.67065000000002</v>
      </c>
      <c r="F23" s="8"/>
      <c r="G23" s="8">
        <f t="shared" si="2"/>
        <v>518.35418250000009</v>
      </c>
    </row>
    <row r="24" spans="1:7" ht="21" x14ac:dyDescent="0.3">
      <c r="A24" s="1" t="str">
        <f>+A23</f>
        <v>Dogui carne asada con vegetales</v>
      </c>
      <c r="B24" s="7">
        <v>21</v>
      </c>
      <c r="C24" s="16">
        <f>696.36*0.85</f>
        <v>591.90599999999995</v>
      </c>
      <c r="D24" s="17">
        <f t="shared" si="0"/>
        <v>621.50130000000001</v>
      </c>
      <c r="E24" s="8">
        <f t="shared" si="1"/>
        <v>651.09659999999997</v>
      </c>
      <c r="F24" s="8"/>
      <c r="G24" s="8">
        <f t="shared" si="2"/>
        <v>683.65143000000012</v>
      </c>
    </row>
    <row r="25" spans="1:7" ht="21" x14ac:dyDescent="0.3">
      <c r="A25" s="1" t="s">
        <v>7</v>
      </c>
      <c r="B25" s="7">
        <v>3</v>
      </c>
      <c r="C25" s="16">
        <f>126.46*0.85</f>
        <v>107.49099999999999</v>
      </c>
      <c r="D25" s="17">
        <f t="shared" si="0"/>
        <v>112.86554999999998</v>
      </c>
      <c r="E25" s="8">
        <f t="shared" si="1"/>
        <v>118.2401</v>
      </c>
      <c r="F25" s="8"/>
      <c r="G25" s="8">
        <f t="shared" si="2"/>
        <v>124.15210499999999</v>
      </c>
    </row>
    <row r="26" spans="1:7" ht="21" x14ac:dyDescent="0.3">
      <c r="A26" s="1" t="str">
        <f>+A25</f>
        <v>dogui pollo grillado con vegetales</v>
      </c>
      <c r="B26" s="7">
        <v>21</v>
      </c>
      <c r="C26" s="16">
        <f>696.36*0.85</f>
        <v>591.90599999999995</v>
      </c>
      <c r="D26" s="17">
        <f t="shared" si="0"/>
        <v>621.50130000000001</v>
      </c>
      <c r="E26" s="8">
        <f t="shared" si="1"/>
        <v>651.09659999999997</v>
      </c>
      <c r="F26" s="8"/>
      <c r="G26" s="8">
        <f t="shared" si="2"/>
        <v>683.65143000000012</v>
      </c>
    </row>
    <row r="27" spans="1:7" ht="21" x14ac:dyDescent="0.3">
      <c r="A27" s="1" t="s">
        <v>8</v>
      </c>
      <c r="B27" s="7">
        <v>1.5</v>
      </c>
      <c r="C27" s="16">
        <f>71.62*0.85</f>
        <v>60.877000000000002</v>
      </c>
      <c r="D27" s="17">
        <f t="shared" si="0"/>
        <v>63.920850000000009</v>
      </c>
      <c r="E27" s="8">
        <f t="shared" si="1"/>
        <v>66.964700000000008</v>
      </c>
      <c r="F27" s="8"/>
      <c r="G27" s="8">
        <f t="shared" si="2"/>
        <v>70.31293500000001</v>
      </c>
    </row>
    <row r="28" spans="1:7" ht="21" x14ac:dyDescent="0.3">
      <c r="A28" s="1" t="str">
        <f>+A27</f>
        <v>dogui carne cereales y arroz</v>
      </c>
      <c r="B28" s="7">
        <v>3</v>
      </c>
      <c r="C28" s="16">
        <f>126.46*0.85</f>
        <v>107.49099999999999</v>
      </c>
      <c r="D28" s="17">
        <f t="shared" si="0"/>
        <v>112.86554999999998</v>
      </c>
      <c r="E28" s="8">
        <f t="shared" si="1"/>
        <v>118.2401</v>
      </c>
      <c r="F28" s="8"/>
      <c r="G28" s="8">
        <f t="shared" si="2"/>
        <v>124.15210499999999</v>
      </c>
    </row>
    <row r="29" spans="1:7" ht="21" x14ac:dyDescent="0.3">
      <c r="A29" s="1" t="str">
        <f>+A28</f>
        <v>dogui carne cereales y arroz</v>
      </c>
      <c r="B29" s="7">
        <v>8</v>
      </c>
      <c r="C29" s="16">
        <f>293.24*0.85</f>
        <v>249.25399999999999</v>
      </c>
      <c r="D29" s="17">
        <f t="shared" si="0"/>
        <v>261.7167</v>
      </c>
      <c r="E29" s="8">
        <f t="shared" si="1"/>
        <v>274.17939999999999</v>
      </c>
      <c r="F29" s="8"/>
      <c r="G29" s="8">
        <f t="shared" si="2"/>
        <v>287.88837000000001</v>
      </c>
    </row>
    <row r="30" spans="1:7" ht="21" x14ac:dyDescent="0.3">
      <c r="A30" s="1" t="str">
        <f>+A29</f>
        <v>dogui carne cereales y arroz</v>
      </c>
      <c r="B30" s="7">
        <v>15</v>
      </c>
      <c r="C30" s="16">
        <f>527.99*0.85</f>
        <v>448.79149999999998</v>
      </c>
      <c r="D30" s="17">
        <f t="shared" si="0"/>
        <v>471.23107500000003</v>
      </c>
      <c r="E30" s="8">
        <f t="shared" si="1"/>
        <v>493.67065000000002</v>
      </c>
      <c r="F30" s="8"/>
      <c r="G30" s="8">
        <f t="shared" si="2"/>
        <v>518.35418250000009</v>
      </c>
    </row>
    <row r="31" spans="1:7" ht="21" x14ac:dyDescent="0.3">
      <c r="A31" s="1" t="str">
        <f>+A30</f>
        <v>dogui carne cereales y arroz</v>
      </c>
      <c r="B31" s="7">
        <v>21</v>
      </c>
      <c r="C31" s="16">
        <f>696.36*0.85</f>
        <v>591.90599999999995</v>
      </c>
      <c r="D31" s="17">
        <f t="shared" si="0"/>
        <v>621.50130000000001</v>
      </c>
      <c r="E31" s="8">
        <f t="shared" si="1"/>
        <v>651.09659999999997</v>
      </c>
      <c r="F31" s="8"/>
      <c r="G31" s="8">
        <f t="shared" si="2"/>
        <v>683.65143000000012</v>
      </c>
    </row>
    <row r="32" spans="1:7" ht="21" x14ac:dyDescent="0.3">
      <c r="A32" s="1" t="s">
        <v>9</v>
      </c>
      <c r="B32" s="7">
        <v>0.5</v>
      </c>
      <c r="C32" s="16">
        <f>33.66*0.85</f>
        <v>28.610999999999997</v>
      </c>
      <c r="D32" s="17">
        <f t="shared" si="0"/>
        <v>30.041549999999997</v>
      </c>
      <c r="E32" s="8">
        <f t="shared" si="1"/>
        <v>31.472100000000001</v>
      </c>
      <c r="F32" s="8"/>
      <c r="G32" s="8">
        <f t="shared" si="2"/>
        <v>33.045704999999998</v>
      </c>
    </row>
    <row r="33" spans="1:7" ht="21" x14ac:dyDescent="0.3">
      <c r="A33" s="1" t="s">
        <v>9</v>
      </c>
      <c r="B33" s="7">
        <v>1</v>
      </c>
      <c r="C33" s="16">
        <f>60.58*0.85</f>
        <v>51.492999999999995</v>
      </c>
      <c r="D33" s="17">
        <f t="shared" si="0"/>
        <v>54.06765</v>
      </c>
      <c r="E33" s="8">
        <f t="shared" si="1"/>
        <v>56.642299999999999</v>
      </c>
      <c r="F33" s="8"/>
      <c r="G33" s="8">
        <f t="shared" si="2"/>
        <v>59.474415000000008</v>
      </c>
    </row>
    <row r="34" spans="1:7" ht="21" x14ac:dyDescent="0.3">
      <c r="A34" s="1" t="s">
        <v>9</v>
      </c>
      <c r="B34" s="7">
        <v>3</v>
      </c>
      <c r="C34" s="16">
        <f>166.61*0.85</f>
        <v>141.61850000000001</v>
      </c>
      <c r="D34" s="17">
        <f t="shared" si="0"/>
        <v>148.69942500000002</v>
      </c>
      <c r="E34" s="8">
        <f t="shared" si="1"/>
        <v>155.78035000000003</v>
      </c>
      <c r="F34" s="8"/>
      <c r="G34" s="8">
        <f t="shared" si="2"/>
        <v>163.56936750000003</v>
      </c>
    </row>
    <row r="35" spans="1:7" ht="21" x14ac:dyDescent="0.3">
      <c r="A35" s="1" t="s">
        <v>9</v>
      </c>
      <c r="B35" s="7">
        <v>8</v>
      </c>
      <c r="C35" s="16">
        <f>378.76*0.85</f>
        <v>321.94599999999997</v>
      </c>
      <c r="D35" s="17">
        <f t="shared" si="0"/>
        <v>338.04329999999999</v>
      </c>
      <c r="E35" s="8">
        <f t="shared" si="1"/>
        <v>354.14060000000001</v>
      </c>
      <c r="F35" s="8"/>
      <c r="G35" s="8">
        <f t="shared" si="2"/>
        <v>371.84763000000004</v>
      </c>
    </row>
    <row r="36" spans="1:7" ht="21" x14ac:dyDescent="0.3">
      <c r="A36" s="1" t="s">
        <v>9</v>
      </c>
      <c r="B36" s="7">
        <v>15</v>
      </c>
      <c r="C36" s="16">
        <f>660.61*0.81</f>
        <v>535.09410000000003</v>
      </c>
      <c r="D36" s="17">
        <f t="shared" si="0"/>
        <v>561.84880500000008</v>
      </c>
      <c r="E36" s="8">
        <f t="shared" si="1"/>
        <v>588.60351000000003</v>
      </c>
      <c r="F36" s="8"/>
      <c r="G36" s="8">
        <f t="shared" si="2"/>
        <v>618.03368550000016</v>
      </c>
    </row>
    <row r="37" spans="1:7" ht="21" x14ac:dyDescent="0.3">
      <c r="A37" s="1" t="s">
        <v>10</v>
      </c>
      <c r="B37" s="7">
        <v>1</v>
      </c>
      <c r="C37" s="16">
        <f>60.66*0.85</f>
        <v>51.560999999999993</v>
      </c>
      <c r="D37" s="17">
        <f t="shared" si="0"/>
        <v>54.139049999999997</v>
      </c>
      <c r="E37" s="8">
        <f t="shared" si="1"/>
        <v>56.717099999999995</v>
      </c>
      <c r="F37" s="8"/>
      <c r="G37" s="8">
        <f t="shared" si="2"/>
        <v>59.552955000000004</v>
      </c>
    </row>
    <row r="38" spans="1:7" ht="21" x14ac:dyDescent="0.3">
      <c r="A38" s="1" t="s">
        <v>10</v>
      </c>
      <c r="B38" s="7">
        <v>15</v>
      </c>
      <c r="C38" s="16">
        <f>660.61*0.85</f>
        <v>561.51850000000002</v>
      </c>
      <c r="D38" s="17">
        <f t="shared" si="0"/>
        <v>589.594425</v>
      </c>
      <c r="E38" s="8">
        <f t="shared" si="1"/>
        <v>617.6703500000001</v>
      </c>
      <c r="F38" s="8"/>
      <c r="G38" s="8">
        <f t="shared" si="2"/>
        <v>648.55386750000002</v>
      </c>
    </row>
    <row r="39" spans="1:7" ht="21" x14ac:dyDescent="0.3">
      <c r="A39" s="1" t="s">
        <v>11</v>
      </c>
      <c r="B39" s="7">
        <v>1</v>
      </c>
      <c r="C39" s="16">
        <f>+C37</f>
        <v>51.560999999999993</v>
      </c>
      <c r="D39" s="17">
        <f t="shared" si="0"/>
        <v>54.139049999999997</v>
      </c>
      <c r="E39" s="8">
        <f t="shared" si="1"/>
        <v>56.717099999999995</v>
      </c>
      <c r="F39" s="8"/>
      <c r="G39" s="8">
        <f t="shared" si="2"/>
        <v>59.552955000000004</v>
      </c>
    </row>
    <row r="40" spans="1:7" ht="21" x14ac:dyDescent="0.3">
      <c r="A40" s="9" t="s">
        <v>11</v>
      </c>
      <c r="B40" s="10">
        <v>15</v>
      </c>
      <c r="C40" s="14">
        <f>+C38</f>
        <v>561.51850000000002</v>
      </c>
      <c r="D40" s="18">
        <f t="shared" si="0"/>
        <v>589.594425</v>
      </c>
      <c r="E40" s="11">
        <f t="shared" si="1"/>
        <v>617.6703500000001</v>
      </c>
      <c r="F40" s="11"/>
      <c r="G40" s="11">
        <f t="shared" si="2"/>
        <v>648.55386750000002</v>
      </c>
    </row>
    <row r="41" spans="1:7" ht="21" x14ac:dyDescent="0.3">
      <c r="A41" s="1"/>
      <c r="B41" s="2"/>
      <c r="C41" s="12"/>
      <c r="D41" s="13" t="s">
        <v>0</v>
      </c>
      <c r="E41" s="8" t="str">
        <f t="shared" ref="E41:E78" si="3">+D41</f>
        <v>costo</v>
      </c>
      <c r="F41" s="8"/>
      <c r="G41" s="3" t="s">
        <v>0</v>
      </c>
    </row>
    <row r="42" spans="1:7" ht="27" x14ac:dyDescent="0.45">
      <c r="A42" s="4" t="s">
        <v>12</v>
      </c>
      <c r="B42" s="5"/>
      <c r="C42" s="14" t="s">
        <v>0</v>
      </c>
      <c r="D42" s="15" t="s">
        <v>3</v>
      </c>
      <c r="E42" s="11" t="s">
        <v>53</v>
      </c>
      <c r="F42" s="11"/>
      <c r="G42" s="6" t="s">
        <v>4</v>
      </c>
    </row>
    <row r="43" spans="1:7" ht="21" x14ac:dyDescent="0.3">
      <c r="A43" s="1" t="s">
        <v>13</v>
      </c>
      <c r="B43" s="7">
        <v>7.5</v>
      </c>
      <c r="C43" s="16">
        <f>1016.62*0.85</f>
        <v>864.12699999999995</v>
      </c>
      <c r="D43" s="17">
        <f t="shared" ref="D43:D59" si="4">+C43*1.05</f>
        <v>907.33335</v>
      </c>
      <c r="E43" s="8">
        <f>+C43*1.1</f>
        <v>950.53970000000004</v>
      </c>
      <c r="F43" s="8"/>
      <c r="G43" s="8">
        <f t="shared" ref="G43:G59" si="5">+D43*1.1</f>
        <v>998.06668500000012</v>
      </c>
    </row>
    <row r="44" spans="1:7" ht="21" x14ac:dyDescent="0.3">
      <c r="A44" s="1" t="s">
        <v>14</v>
      </c>
      <c r="B44" s="7">
        <v>15</v>
      </c>
      <c r="C44" s="16">
        <f>1674.43*0.85</f>
        <v>1423.2655</v>
      </c>
      <c r="D44" s="17">
        <f t="shared" si="4"/>
        <v>1494.4287750000001</v>
      </c>
      <c r="E44" s="8">
        <f t="shared" ref="E44:E59" si="6">+C44*1.1</f>
        <v>1565.5920500000002</v>
      </c>
      <c r="F44" s="8"/>
      <c r="G44" s="8">
        <f t="shared" si="5"/>
        <v>1643.8716525000002</v>
      </c>
    </row>
    <row r="45" spans="1:7" ht="21" x14ac:dyDescent="0.3">
      <c r="A45" s="1" t="s">
        <v>15</v>
      </c>
      <c r="B45" s="7">
        <v>15</v>
      </c>
      <c r="C45" s="16">
        <f>+C44</f>
        <v>1423.2655</v>
      </c>
      <c r="D45" s="17">
        <f t="shared" si="4"/>
        <v>1494.4287750000001</v>
      </c>
      <c r="E45" s="8">
        <f t="shared" si="6"/>
        <v>1565.5920500000002</v>
      </c>
      <c r="F45" s="8"/>
      <c r="G45" s="8">
        <f t="shared" si="5"/>
        <v>1643.8716525000002</v>
      </c>
    </row>
    <row r="46" spans="1:7" ht="21" x14ac:dyDescent="0.3">
      <c r="A46" s="1" t="s">
        <v>16</v>
      </c>
      <c r="B46" s="7">
        <v>7.5</v>
      </c>
      <c r="C46" s="16">
        <f>928.79*0.85</f>
        <v>789.47149999999999</v>
      </c>
      <c r="D46" s="17">
        <f t="shared" si="4"/>
        <v>828.94507499999997</v>
      </c>
      <c r="E46" s="8">
        <f t="shared" si="6"/>
        <v>868.41865000000007</v>
      </c>
      <c r="F46" s="8"/>
      <c r="G46" s="8">
        <f t="shared" si="5"/>
        <v>911.83958250000001</v>
      </c>
    </row>
    <row r="47" spans="1:7" ht="21" x14ac:dyDescent="0.3">
      <c r="A47" s="1" t="s">
        <v>17</v>
      </c>
      <c r="B47" s="7">
        <v>15</v>
      </c>
      <c r="C47" s="16">
        <f>1548.75*0.85</f>
        <v>1316.4375</v>
      </c>
      <c r="D47" s="17">
        <f t="shared" si="4"/>
        <v>1382.2593750000001</v>
      </c>
      <c r="E47" s="8">
        <f t="shared" si="6"/>
        <v>1448.0812500000002</v>
      </c>
      <c r="F47" s="8"/>
      <c r="G47" s="8">
        <f t="shared" si="5"/>
        <v>1520.4853125000002</v>
      </c>
    </row>
    <row r="48" spans="1:7" ht="21" x14ac:dyDescent="0.3">
      <c r="A48" s="1" t="s">
        <v>18</v>
      </c>
      <c r="B48" s="7">
        <v>15</v>
      </c>
      <c r="C48" s="16">
        <f>+C47</f>
        <v>1316.4375</v>
      </c>
      <c r="D48" s="17">
        <f t="shared" si="4"/>
        <v>1382.2593750000001</v>
      </c>
      <c r="E48" s="8">
        <f t="shared" si="6"/>
        <v>1448.0812500000002</v>
      </c>
      <c r="F48" s="8"/>
      <c r="G48" s="8">
        <f t="shared" si="5"/>
        <v>1520.4853125000002</v>
      </c>
    </row>
    <row r="49" spans="1:7" ht="21" x14ac:dyDescent="0.3">
      <c r="A49" s="1" t="s">
        <v>19</v>
      </c>
      <c r="B49" s="7">
        <v>7.5</v>
      </c>
      <c r="C49" s="16">
        <f>954.83*0.85</f>
        <v>811.60550000000001</v>
      </c>
      <c r="D49" s="17">
        <f t="shared" si="4"/>
        <v>852.18577500000004</v>
      </c>
      <c r="E49" s="8">
        <f t="shared" si="6"/>
        <v>892.76605000000006</v>
      </c>
      <c r="F49" s="8"/>
      <c r="G49" s="8">
        <f t="shared" si="5"/>
        <v>937.40435250000007</v>
      </c>
    </row>
    <row r="50" spans="1:7" ht="21" x14ac:dyDescent="0.3">
      <c r="A50" s="1" t="s">
        <v>20</v>
      </c>
      <c r="B50" s="7">
        <v>15</v>
      </c>
      <c r="C50" s="16">
        <f>1634.92*0.85</f>
        <v>1389.682</v>
      </c>
      <c r="D50" s="17">
        <f t="shared" si="4"/>
        <v>1459.1661000000001</v>
      </c>
      <c r="E50" s="8">
        <f t="shared" si="6"/>
        <v>1528.6502</v>
      </c>
      <c r="F50" s="8"/>
      <c r="G50" s="8">
        <f t="shared" si="5"/>
        <v>1605.0827100000004</v>
      </c>
    </row>
    <row r="51" spans="1:7" ht="21" x14ac:dyDescent="0.3">
      <c r="A51" s="1" t="s">
        <v>21</v>
      </c>
      <c r="B51" s="7">
        <v>7.5</v>
      </c>
      <c r="C51" s="16">
        <f>1326.84*0.85</f>
        <v>1127.8139999999999</v>
      </c>
      <c r="D51" s="17">
        <f t="shared" si="4"/>
        <v>1184.2047</v>
      </c>
      <c r="E51" s="8">
        <f t="shared" si="6"/>
        <v>1240.5953999999999</v>
      </c>
      <c r="F51" s="8"/>
      <c r="G51" s="8">
        <f t="shared" si="5"/>
        <v>1302.62517</v>
      </c>
    </row>
    <row r="52" spans="1:7" ht="21" x14ac:dyDescent="0.3">
      <c r="A52" s="1" t="s">
        <v>22</v>
      </c>
      <c r="B52" s="7">
        <v>7.5</v>
      </c>
      <c r="C52" s="16">
        <f>1326.64*0.85</f>
        <v>1127.644</v>
      </c>
      <c r="D52" s="17">
        <f t="shared" si="4"/>
        <v>1184.0262</v>
      </c>
      <c r="E52" s="8">
        <f t="shared" si="6"/>
        <v>1240.4084</v>
      </c>
      <c r="F52" s="8"/>
      <c r="G52" s="8">
        <f t="shared" si="5"/>
        <v>1302.4288200000001</v>
      </c>
    </row>
    <row r="53" spans="1:7" ht="21" x14ac:dyDescent="0.3">
      <c r="A53" s="1" t="s">
        <v>22</v>
      </c>
      <c r="B53" s="7">
        <v>15</v>
      </c>
      <c r="C53" s="16">
        <f>2389.7*0.85</f>
        <v>2031.2449999999999</v>
      </c>
      <c r="D53" s="17">
        <f t="shared" si="4"/>
        <v>2132.8072499999998</v>
      </c>
      <c r="E53" s="8">
        <f t="shared" si="6"/>
        <v>2234.3695000000002</v>
      </c>
      <c r="F53" s="8"/>
      <c r="G53" s="8">
        <f t="shared" si="5"/>
        <v>2346.0879749999999</v>
      </c>
    </row>
    <row r="54" spans="1:7" ht="21" x14ac:dyDescent="0.3">
      <c r="A54" s="1" t="s">
        <v>23</v>
      </c>
      <c r="B54" s="7">
        <v>7.5</v>
      </c>
      <c r="C54" s="16">
        <f>1326.84*0.85</f>
        <v>1127.8139999999999</v>
      </c>
      <c r="D54" s="17">
        <f t="shared" si="4"/>
        <v>1184.2047</v>
      </c>
      <c r="E54" s="8">
        <f t="shared" si="6"/>
        <v>1240.5953999999999</v>
      </c>
      <c r="F54" s="8"/>
      <c r="G54" s="8">
        <f t="shared" si="5"/>
        <v>1302.62517</v>
      </c>
    </row>
    <row r="55" spans="1:7" ht="21" x14ac:dyDescent="0.3">
      <c r="A55" s="1" t="s">
        <v>24</v>
      </c>
      <c r="B55" s="7">
        <v>7.5</v>
      </c>
      <c r="C55" s="16">
        <f>1292.22*0.85</f>
        <v>1098.3869999999999</v>
      </c>
      <c r="D55" s="17">
        <f t="shared" si="4"/>
        <v>1153.3063500000001</v>
      </c>
      <c r="E55" s="8">
        <f t="shared" si="6"/>
        <v>1208.2257</v>
      </c>
      <c r="F55" s="8"/>
      <c r="G55" s="8">
        <f t="shared" si="5"/>
        <v>1268.6369850000001</v>
      </c>
    </row>
    <row r="56" spans="1:7" ht="21" x14ac:dyDescent="0.3">
      <c r="A56" s="1" t="s">
        <v>25</v>
      </c>
      <c r="B56" s="7">
        <v>7.5</v>
      </c>
      <c r="C56" s="16">
        <f>1326.84*0.85</f>
        <v>1127.8139999999999</v>
      </c>
      <c r="D56" s="17">
        <f t="shared" si="4"/>
        <v>1184.2047</v>
      </c>
      <c r="E56" s="8">
        <f t="shared" si="6"/>
        <v>1240.5953999999999</v>
      </c>
      <c r="F56" s="8"/>
      <c r="G56" s="8">
        <f t="shared" si="5"/>
        <v>1302.62517</v>
      </c>
    </row>
    <row r="57" spans="1:7" ht="21" x14ac:dyDescent="0.3">
      <c r="A57" s="1" t="str">
        <f>+A56</f>
        <v>Pro plan urinary cat</v>
      </c>
      <c r="B57" s="7">
        <v>15</v>
      </c>
      <c r="C57" s="16">
        <f>2389.7*0.85</f>
        <v>2031.2449999999999</v>
      </c>
      <c r="D57" s="17">
        <f t="shared" si="4"/>
        <v>2132.8072499999998</v>
      </c>
      <c r="E57" s="8">
        <f t="shared" si="6"/>
        <v>2234.3695000000002</v>
      </c>
      <c r="F57" s="8"/>
      <c r="G57" s="8">
        <f t="shared" si="5"/>
        <v>2346.0879749999999</v>
      </c>
    </row>
    <row r="58" spans="1:7" ht="21" x14ac:dyDescent="0.3">
      <c r="A58" s="1" t="s">
        <v>26</v>
      </c>
      <c r="B58" s="7">
        <v>7.5</v>
      </c>
      <c r="C58" s="16">
        <f>1485*0.85</f>
        <v>1262.25</v>
      </c>
      <c r="D58" s="17">
        <f t="shared" si="4"/>
        <v>1325.3625</v>
      </c>
      <c r="E58" s="8">
        <f t="shared" si="6"/>
        <v>1388.4750000000001</v>
      </c>
      <c r="F58" s="8"/>
      <c r="G58" s="8">
        <f t="shared" si="5"/>
        <v>1457.8987500000001</v>
      </c>
    </row>
    <row r="59" spans="1:7" ht="21" x14ac:dyDescent="0.3">
      <c r="A59" s="9" t="s">
        <v>27</v>
      </c>
      <c r="B59" s="10">
        <v>7.5</v>
      </c>
      <c r="C59" s="14">
        <f>1485*0.85</f>
        <v>1262.25</v>
      </c>
      <c r="D59" s="18">
        <f t="shared" si="4"/>
        <v>1325.3625</v>
      </c>
      <c r="E59" s="11">
        <f t="shared" si="6"/>
        <v>1388.4750000000001</v>
      </c>
      <c r="F59" s="11"/>
      <c r="G59" s="11">
        <f t="shared" si="5"/>
        <v>1457.8987500000001</v>
      </c>
    </row>
    <row r="60" spans="1:7" ht="21" x14ac:dyDescent="0.3">
      <c r="A60" s="1"/>
      <c r="B60" s="2"/>
      <c r="C60" s="12"/>
      <c r="D60" s="13" t="s">
        <v>0</v>
      </c>
      <c r="E60" s="8" t="str">
        <f t="shared" si="3"/>
        <v>costo</v>
      </c>
      <c r="F60" s="8"/>
      <c r="G60" s="3" t="s">
        <v>0</v>
      </c>
    </row>
    <row r="61" spans="1:7" ht="27" x14ac:dyDescent="0.45">
      <c r="A61" s="4" t="s">
        <v>28</v>
      </c>
      <c r="B61" s="5"/>
      <c r="C61" s="14" t="s">
        <v>0</v>
      </c>
      <c r="D61" s="15" t="s">
        <v>3</v>
      </c>
      <c r="E61" s="11" t="s">
        <v>53</v>
      </c>
      <c r="F61" s="11"/>
      <c r="G61" s="6" t="s">
        <v>4</v>
      </c>
    </row>
    <row r="62" spans="1:7" ht="21" x14ac:dyDescent="0.3">
      <c r="A62" s="1" t="s">
        <v>29</v>
      </c>
      <c r="B62" s="7">
        <v>15</v>
      </c>
      <c r="C62" s="16">
        <f>1184.6*0.85</f>
        <v>1006.9099999999999</v>
      </c>
      <c r="D62" s="17">
        <f t="shared" ref="D62:D77" si="7">+C62*1.05</f>
        <v>1057.2555</v>
      </c>
      <c r="E62" s="8">
        <f t="shared" ref="E62:E77" si="8">+C62*1.1</f>
        <v>1107.6009999999999</v>
      </c>
      <c r="F62" s="8"/>
      <c r="G62" s="8">
        <f t="shared" ref="G62:G77" si="9">+D62*1.1</f>
        <v>1162.9810500000001</v>
      </c>
    </row>
    <row r="63" spans="1:7" ht="21" x14ac:dyDescent="0.3">
      <c r="A63" s="1" t="s">
        <v>30</v>
      </c>
      <c r="B63" s="7">
        <v>15</v>
      </c>
      <c r="C63" s="16">
        <f>1184.6*0.85</f>
        <v>1006.9099999999999</v>
      </c>
      <c r="D63" s="17">
        <f t="shared" si="7"/>
        <v>1057.2555</v>
      </c>
      <c r="E63" s="8">
        <f t="shared" si="8"/>
        <v>1107.6009999999999</v>
      </c>
      <c r="F63" s="8"/>
      <c r="G63" s="8">
        <f t="shared" si="9"/>
        <v>1162.9810500000001</v>
      </c>
    </row>
    <row r="64" spans="1:7" ht="21" x14ac:dyDescent="0.3">
      <c r="A64" s="1" t="str">
        <f>+A63</f>
        <v>Excellen puppy medium and large ch&amp;r</v>
      </c>
      <c r="B64" s="7">
        <v>20</v>
      </c>
      <c r="C64" s="16">
        <f>1507.36*0.85</f>
        <v>1281.2559999999999</v>
      </c>
      <c r="D64" s="17">
        <f t="shared" si="7"/>
        <v>1345.3188</v>
      </c>
      <c r="E64" s="8">
        <f t="shared" si="8"/>
        <v>1409.3815999999999</v>
      </c>
      <c r="F64" s="8"/>
      <c r="G64" s="8">
        <f t="shared" si="9"/>
        <v>1479.8506800000002</v>
      </c>
    </row>
    <row r="65" spans="1:7" ht="21" x14ac:dyDescent="0.3">
      <c r="A65" s="1" t="s">
        <v>31</v>
      </c>
      <c r="B65" s="7">
        <v>15</v>
      </c>
      <c r="C65" s="16">
        <f>1020.48*0.85</f>
        <v>867.40800000000002</v>
      </c>
      <c r="D65" s="17">
        <f t="shared" si="7"/>
        <v>910.77840000000003</v>
      </c>
      <c r="E65" s="8">
        <f t="shared" si="8"/>
        <v>954.14880000000005</v>
      </c>
      <c r="F65" s="8"/>
      <c r="G65" s="8">
        <f t="shared" si="9"/>
        <v>1001.8562400000001</v>
      </c>
    </row>
    <row r="66" spans="1:7" ht="21" x14ac:dyDescent="0.3">
      <c r="A66" s="1" t="str">
        <f>+A65</f>
        <v>Excellent fórmula puppy</v>
      </c>
      <c r="B66" s="7">
        <v>20</v>
      </c>
      <c r="C66" s="16">
        <f>1288.56*0.85</f>
        <v>1095.2759999999998</v>
      </c>
      <c r="D66" s="17">
        <f t="shared" si="7"/>
        <v>1150.0397999999998</v>
      </c>
      <c r="E66" s="8">
        <f t="shared" si="8"/>
        <v>1204.8036</v>
      </c>
      <c r="F66" s="8"/>
      <c r="G66" s="8">
        <f t="shared" si="9"/>
        <v>1265.04378</v>
      </c>
    </row>
    <row r="67" spans="1:7" ht="21" x14ac:dyDescent="0.3">
      <c r="A67" s="1" t="s">
        <v>32</v>
      </c>
      <c r="B67" s="7">
        <v>15</v>
      </c>
      <c r="C67" s="16">
        <f>1066.36*0.85</f>
        <v>906.40599999999984</v>
      </c>
      <c r="D67" s="17">
        <f t="shared" si="7"/>
        <v>951.72629999999992</v>
      </c>
      <c r="E67" s="8">
        <f t="shared" si="8"/>
        <v>997.0465999999999</v>
      </c>
      <c r="F67" s="8"/>
      <c r="G67" s="8">
        <f t="shared" si="9"/>
        <v>1046.8989300000001</v>
      </c>
    </row>
    <row r="68" spans="1:7" ht="21" x14ac:dyDescent="0.3">
      <c r="A68" s="1" t="s">
        <v>33</v>
      </c>
      <c r="B68" s="7">
        <v>15</v>
      </c>
      <c r="C68" s="16">
        <f>1056.32*0.85</f>
        <v>897.87199999999996</v>
      </c>
      <c r="D68" s="17">
        <f t="shared" si="7"/>
        <v>942.76559999999995</v>
      </c>
      <c r="E68" s="8">
        <f t="shared" si="8"/>
        <v>987.65920000000006</v>
      </c>
      <c r="F68" s="8"/>
      <c r="G68" s="8">
        <f t="shared" si="9"/>
        <v>1037.04216</v>
      </c>
    </row>
    <row r="69" spans="1:7" ht="21" x14ac:dyDescent="0.3">
      <c r="A69" s="1" t="str">
        <f>+A68</f>
        <v>Excellent adult medium and large breed ch&amp;r</v>
      </c>
      <c r="B69" s="7">
        <v>20</v>
      </c>
      <c r="C69" s="16">
        <f>1353.07*0.85</f>
        <v>1150.1095</v>
      </c>
      <c r="D69" s="17">
        <f t="shared" si="7"/>
        <v>1207.6149750000002</v>
      </c>
      <c r="E69" s="8">
        <f t="shared" si="8"/>
        <v>1265.1204500000001</v>
      </c>
      <c r="F69" s="8"/>
      <c r="G69" s="8">
        <f t="shared" si="9"/>
        <v>1328.3764725000003</v>
      </c>
    </row>
    <row r="70" spans="1:7" ht="21" x14ac:dyDescent="0.3">
      <c r="A70" s="1" t="s">
        <v>34</v>
      </c>
      <c r="B70" s="7">
        <v>15</v>
      </c>
      <c r="C70" s="16">
        <f>1056.92*0.85</f>
        <v>898.38200000000006</v>
      </c>
      <c r="D70" s="17">
        <f t="shared" si="7"/>
        <v>943.30110000000013</v>
      </c>
      <c r="E70" s="8">
        <f t="shared" si="8"/>
        <v>988.2202000000002</v>
      </c>
      <c r="F70" s="8"/>
      <c r="G70" s="8">
        <f t="shared" si="9"/>
        <v>1037.6312100000002</v>
      </c>
    </row>
    <row r="71" spans="1:7" ht="21" x14ac:dyDescent="0.3">
      <c r="A71" s="1" t="s">
        <v>35</v>
      </c>
      <c r="B71" s="7">
        <v>15</v>
      </c>
      <c r="C71" s="16">
        <f>952.91*0.85</f>
        <v>809.97349999999994</v>
      </c>
      <c r="D71" s="17">
        <f t="shared" si="7"/>
        <v>850.47217499999999</v>
      </c>
      <c r="E71" s="8">
        <f t="shared" si="8"/>
        <v>890.97085000000004</v>
      </c>
      <c r="F71" s="8"/>
      <c r="G71" s="8">
        <f t="shared" si="9"/>
        <v>935.51939250000009</v>
      </c>
    </row>
    <row r="72" spans="1:7" ht="21" x14ac:dyDescent="0.3">
      <c r="A72" s="1" t="str">
        <f>+A71</f>
        <v>Excellent fórmula adult dog</v>
      </c>
      <c r="B72" s="7">
        <v>20</v>
      </c>
      <c r="C72" s="16">
        <f>1176.92*0.85</f>
        <v>1000.3820000000001</v>
      </c>
      <c r="D72" s="17">
        <f t="shared" si="7"/>
        <v>1050.4011</v>
      </c>
      <c r="E72" s="8">
        <f t="shared" si="8"/>
        <v>1100.4202000000002</v>
      </c>
      <c r="F72" s="8"/>
      <c r="G72" s="8">
        <f t="shared" si="9"/>
        <v>1155.4412100000002</v>
      </c>
    </row>
    <row r="73" spans="1:7" ht="21" x14ac:dyDescent="0.3">
      <c r="A73" s="1" t="s">
        <v>36</v>
      </c>
      <c r="B73" s="7">
        <v>7.5</v>
      </c>
      <c r="C73" s="16">
        <f>964.86*0.85</f>
        <v>820.13099999999997</v>
      </c>
      <c r="D73" s="17">
        <f t="shared" si="7"/>
        <v>861.13755000000003</v>
      </c>
      <c r="E73" s="8">
        <f t="shared" si="8"/>
        <v>902.14410000000009</v>
      </c>
      <c r="F73" s="8"/>
      <c r="G73" s="8">
        <f t="shared" si="9"/>
        <v>947.25130500000012</v>
      </c>
    </row>
    <row r="74" spans="1:7" ht="21" x14ac:dyDescent="0.3">
      <c r="A74" s="1" t="s">
        <v>37</v>
      </c>
      <c r="B74" s="7">
        <v>7.5</v>
      </c>
      <c r="C74" s="16">
        <f>915.84*0.85</f>
        <v>778.46400000000006</v>
      </c>
      <c r="D74" s="17">
        <f t="shared" si="7"/>
        <v>817.38720000000012</v>
      </c>
      <c r="E74" s="8">
        <f t="shared" si="8"/>
        <v>856.31040000000019</v>
      </c>
      <c r="F74" s="8"/>
      <c r="G74" s="8">
        <f t="shared" si="9"/>
        <v>899.12592000000018</v>
      </c>
    </row>
    <row r="75" spans="1:7" ht="21" x14ac:dyDescent="0.3">
      <c r="A75" s="1" t="str">
        <f>+A74</f>
        <v>Excellent adult cat chicken and rice</v>
      </c>
      <c r="B75" s="7">
        <v>15</v>
      </c>
      <c r="C75" s="16">
        <f>1767*0.85</f>
        <v>1501.95</v>
      </c>
      <c r="D75" s="17">
        <f t="shared" si="7"/>
        <v>1577.0475000000001</v>
      </c>
      <c r="E75" s="8">
        <f t="shared" si="8"/>
        <v>1652.1450000000002</v>
      </c>
      <c r="F75" s="8"/>
      <c r="G75" s="8">
        <f t="shared" si="9"/>
        <v>1734.7522500000002</v>
      </c>
    </row>
    <row r="76" spans="1:7" ht="21" x14ac:dyDescent="0.3">
      <c r="A76" s="1" t="s">
        <v>38</v>
      </c>
      <c r="B76" s="7">
        <v>7.5</v>
      </c>
      <c r="C76" s="16">
        <f>940.82*0.85</f>
        <v>799.697</v>
      </c>
      <c r="D76" s="17">
        <f t="shared" si="7"/>
        <v>839.68185000000005</v>
      </c>
      <c r="E76" s="8">
        <f t="shared" si="8"/>
        <v>879.66670000000011</v>
      </c>
      <c r="F76" s="8"/>
      <c r="G76" s="8">
        <f t="shared" si="9"/>
        <v>923.65003500000012</v>
      </c>
    </row>
    <row r="77" spans="1:7" ht="21" x14ac:dyDescent="0.3">
      <c r="A77" s="9" t="s">
        <v>39</v>
      </c>
      <c r="B77" s="10">
        <v>7.5</v>
      </c>
      <c r="C77" s="14">
        <f>940.82*0.85</f>
        <v>799.697</v>
      </c>
      <c r="D77" s="18">
        <f t="shared" si="7"/>
        <v>839.68185000000005</v>
      </c>
      <c r="E77" s="11">
        <f t="shared" si="8"/>
        <v>879.66670000000011</v>
      </c>
      <c r="F77" s="11"/>
      <c r="G77" s="11">
        <f t="shared" si="9"/>
        <v>923.65003500000012</v>
      </c>
    </row>
    <row r="78" spans="1:7" ht="21" x14ac:dyDescent="0.3">
      <c r="A78" s="1"/>
      <c r="B78" s="2"/>
      <c r="C78" s="12"/>
      <c r="D78" s="13" t="s">
        <v>0</v>
      </c>
      <c r="E78" s="8" t="str">
        <f t="shared" si="3"/>
        <v>costo</v>
      </c>
      <c r="F78" s="8"/>
      <c r="G78" s="3" t="s">
        <v>0</v>
      </c>
    </row>
    <row r="79" spans="1:7" ht="27" x14ac:dyDescent="0.45">
      <c r="A79" s="4" t="s">
        <v>40</v>
      </c>
      <c r="B79" s="5"/>
      <c r="C79" s="14" t="s">
        <v>0</v>
      </c>
      <c r="D79" s="15" t="s">
        <v>3</v>
      </c>
      <c r="E79" s="11" t="s">
        <v>53</v>
      </c>
      <c r="F79" s="11"/>
      <c r="G79" s="6" t="s">
        <v>4</v>
      </c>
    </row>
    <row r="80" spans="1:7" ht="21" x14ac:dyDescent="0.3">
      <c r="A80" s="20" t="s">
        <v>41</v>
      </c>
      <c r="B80" s="7">
        <v>1.5</v>
      </c>
      <c r="C80" s="16">
        <f>109.22*0.85</f>
        <v>92.837000000000003</v>
      </c>
      <c r="D80" s="17">
        <f t="shared" ref="D80:D117" si="10">+C80*1.05</f>
        <v>97.478850000000008</v>
      </c>
      <c r="E80" s="8">
        <f t="shared" ref="E80:E117" si="11">+C80*1.1</f>
        <v>102.12070000000001</v>
      </c>
      <c r="F80" s="8"/>
      <c r="G80" s="8">
        <f>+D80*1.12</f>
        <v>109.17631200000002</v>
      </c>
    </row>
    <row r="81" spans="1:7" ht="21" x14ac:dyDescent="0.3">
      <c r="A81" s="20" t="str">
        <f>+A80</f>
        <v>Dog chow cachorros</v>
      </c>
      <c r="B81" s="7">
        <v>3</v>
      </c>
      <c r="C81" s="16">
        <f>198.74*0.85</f>
        <v>168.929</v>
      </c>
      <c r="D81" s="17">
        <f t="shared" si="10"/>
        <v>177.37545</v>
      </c>
      <c r="E81" s="8">
        <f t="shared" si="11"/>
        <v>185.82190000000003</v>
      </c>
      <c r="F81" s="8"/>
      <c r="G81" s="8">
        <f t="shared" ref="G81:G117" si="12">+D81*1.12</f>
        <v>198.66050400000003</v>
      </c>
    </row>
    <row r="82" spans="1:7" ht="21" x14ac:dyDescent="0.3">
      <c r="A82" s="20" t="str">
        <f>+A81</f>
        <v>Dog chow cachorros</v>
      </c>
      <c r="B82" s="7">
        <v>8</v>
      </c>
      <c r="C82" s="16">
        <f>484.65*0.85</f>
        <v>411.95249999999999</v>
      </c>
      <c r="D82" s="17">
        <f t="shared" si="10"/>
        <v>432.55012499999998</v>
      </c>
      <c r="E82" s="8">
        <f t="shared" si="11"/>
        <v>453.14775000000003</v>
      </c>
      <c r="F82" s="8"/>
      <c r="G82" s="8">
        <f t="shared" si="12"/>
        <v>484.45614</v>
      </c>
    </row>
    <row r="83" spans="1:7" ht="21" x14ac:dyDescent="0.3">
      <c r="A83" s="20" t="str">
        <f>+A82</f>
        <v>Dog chow cachorros</v>
      </c>
      <c r="B83" s="7">
        <v>15</v>
      </c>
      <c r="C83" s="16">
        <f>868.67*0.85</f>
        <v>738.3694999999999</v>
      </c>
      <c r="D83" s="17">
        <f t="shared" si="10"/>
        <v>775.28797499999996</v>
      </c>
      <c r="E83" s="8">
        <f t="shared" si="11"/>
        <v>812.2064499999999</v>
      </c>
      <c r="F83" s="8"/>
      <c r="G83" s="8">
        <f t="shared" si="12"/>
        <v>868.32253200000002</v>
      </c>
    </row>
    <row r="84" spans="1:7" ht="21" x14ac:dyDescent="0.3">
      <c r="A84" s="20" t="str">
        <f>+A83</f>
        <v>Dog chow cachorros</v>
      </c>
      <c r="B84" s="7">
        <v>21</v>
      </c>
      <c r="C84" s="16">
        <f>1158.57*0.85</f>
        <v>984.78449999999987</v>
      </c>
      <c r="D84" s="17">
        <f t="shared" si="10"/>
        <v>1034.023725</v>
      </c>
      <c r="E84" s="8">
        <f t="shared" si="11"/>
        <v>1083.26295</v>
      </c>
      <c r="F84" s="8"/>
      <c r="G84" s="8">
        <f t="shared" si="12"/>
        <v>1158.1065720000001</v>
      </c>
    </row>
    <row r="85" spans="1:7" ht="21" x14ac:dyDescent="0.3">
      <c r="A85" s="20" t="s">
        <v>42</v>
      </c>
      <c r="B85" s="7">
        <v>1.5</v>
      </c>
      <c r="C85" s="16">
        <f>104.02*0.85</f>
        <v>88.416999999999987</v>
      </c>
      <c r="D85" s="17">
        <f t="shared" si="10"/>
        <v>92.837849999999989</v>
      </c>
      <c r="E85" s="8">
        <f t="shared" si="11"/>
        <v>97.25869999999999</v>
      </c>
      <c r="F85" s="8"/>
      <c r="G85" s="8">
        <f t="shared" si="12"/>
        <v>103.978392</v>
      </c>
    </row>
    <row r="86" spans="1:7" ht="21" x14ac:dyDescent="0.3">
      <c r="A86" s="20" t="str">
        <f>+A85</f>
        <v>Dog chow adulto razas pequeñas</v>
      </c>
      <c r="B86" s="7">
        <v>3</v>
      </c>
      <c r="C86" s="16">
        <f>189.29*0.85</f>
        <v>160.8965</v>
      </c>
      <c r="D86" s="17">
        <f t="shared" si="10"/>
        <v>168.94132500000001</v>
      </c>
      <c r="E86" s="8">
        <f t="shared" si="11"/>
        <v>176.98615000000001</v>
      </c>
      <c r="F86" s="8"/>
      <c r="G86" s="8">
        <f t="shared" si="12"/>
        <v>189.21428400000002</v>
      </c>
    </row>
    <row r="87" spans="1:7" ht="21" x14ac:dyDescent="0.3">
      <c r="A87" s="20" t="str">
        <f>+A86</f>
        <v>Dog chow adulto razas pequeñas</v>
      </c>
      <c r="B87" s="7">
        <v>8</v>
      </c>
      <c r="C87" s="16">
        <f>460*0.85</f>
        <v>391</v>
      </c>
      <c r="D87" s="17">
        <f t="shared" si="10"/>
        <v>410.55</v>
      </c>
      <c r="E87" s="8">
        <f t="shared" si="11"/>
        <v>430.1</v>
      </c>
      <c r="F87" s="8"/>
      <c r="G87" s="8">
        <f t="shared" si="12"/>
        <v>459.81600000000003</v>
      </c>
    </row>
    <row r="88" spans="1:7" ht="21" x14ac:dyDescent="0.3">
      <c r="A88" s="20" t="str">
        <f>+A87</f>
        <v>Dog chow adulto razas pequeñas</v>
      </c>
      <c r="B88" s="7">
        <v>15</v>
      </c>
      <c r="C88" s="16">
        <f>824.57*0.85</f>
        <v>700.8845</v>
      </c>
      <c r="D88" s="17">
        <f>+C88*1.05</f>
        <v>735.92872499999999</v>
      </c>
      <c r="E88" s="8">
        <f t="shared" si="11"/>
        <v>770.97295000000008</v>
      </c>
      <c r="F88" s="8"/>
      <c r="G88" s="8">
        <f t="shared" si="12"/>
        <v>824.24017200000003</v>
      </c>
    </row>
    <row r="89" spans="1:7" ht="21" x14ac:dyDescent="0.3">
      <c r="A89" s="20" t="str">
        <f>+A87</f>
        <v>Dog chow adulto razas pequeñas</v>
      </c>
      <c r="B89" s="7">
        <v>21</v>
      </c>
      <c r="C89" s="16">
        <f>1103.41*0.85</f>
        <v>937.89850000000001</v>
      </c>
      <c r="D89" s="17">
        <f t="shared" si="10"/>
        <v>984.79342500000007</v>
      </c>
      <c r="E89" s="8">
        <f t="shared" si="11"/>
        <v>1031.6883500000001</v>
      </c>
      <c r="F89" s="8"/>
      <c r="G89" s="8">
        <f t="shared" si="12"/>
        <v>1102.9686360000003</v>
      </c>
    </row>
    <row r="90" spans="1:7" ht="21" x14ac:dyDescent="0.3">
      <c r="A90" s="20" t="s">
        <v>43</v>
      </c>
      <c r="B90" s="7">
        <v>1.5</v>
      </c>
      <c r="C90" s="16">
        <f>+C85</f>
        <v>88.416999999999987</v>
      </c>
      <c r="D90" s="17">
        <f t="shared" si="10"/>
        <v>92.837849999999989</v>
      </c>
      <c r="E90" s="8">
        <f t="shared" si="11"/>
        <v>97.25869999999999</v>
      </c>
      <c r="F90" s="8"/>
      <c r="G90" s="8">
        <f t="shared" si="12"/>
        <v>103.978392</v>
      </c>
    </row>
    <row r="91" spans="1:7" ht="21" x14ac:dyDescent="0.3">
      <c r="A91" s="20" t="s">
        <v>43</v>
      </c>
      <c r="B91" s="7">
        <v>3</v>
      </c>
      <c r="C91" s="16">
        <f>+C86</f>
        <v>160.8965</v>
      </c>
      <c r="D91" s="17">
        <f t="shared" si="10"/>
        <v>168.94132500000001</v>
      </c>
      <c r="E91" s="8">
        <f t="shared" si="11"/>
        <v>176.98615000000001</v>
      </c>
      <c r="F91" s="8"/>
      <c r="G91" s="8">
        <f t="shared" si="12"/>
        <v>189.21428400000002</v>
      </c>
    </row>
    <row r="92" spans="1:7" ht="21" x14ac:dyDescent="0.3">
      <c r="A92" s="20" t="s">
        <v>43</v>
      </c>
      <c r="B92" s="7">
        <v>8</v>
      </c>
      <c r="C92" s="16">
        <f>+C87</f>
        <v>391</v>
      </c>
      <c r="D92" s="17">
        <f t="shared" si="10"/>
        <v>410.55</v>
      </c>
      <c r="E92" s="8">
        <f t="shared" si="11"/>
        <v>430.1</v>
      </c>
      <c r="F92" s="8"/>
      <c r="G92" s="8">
        <f t="shared" si="12"/>
        <v>459.81600000000003</v>
      </c>
    </row>
    <row r="93" spans="1:7" ht="21" x14ac:dyDescent="0.3">
      <c r="A93" s="20" t="s">
        <v>43</v>
      </c>
      <c r="B93" s="7">
        <v>15</v>
      </c>
      <c r="C93" s="16">
        <f>+C88</f>
        <v>700.8845</v>
      </c>
      <c r="D93" s="17">
        <f t="shared" si="10"/>
        <v>735.92872499999999</v>
      </c>
      <c r="E93" s="8">
        <f t="shared" si="11"/>
        <v>770.97295000000008</v>
      </c>
      <c r="F93" s="8"/>
      <c r="G93" s="8">
        <f t="shared" si="12"/>
        <v>824.24017200000003</v>
      </c>
    </row>
    <row r="94" spans="1:7" ht="21" x14ac:dyDescent="0.3">
      <c r="A94" s="20" t="s">
        <v>43</v>
      </c>
      <c r="B94" s="7">
        <v>21</v>
      </c>
      <c r="C94" s="16">
        <f>+C89</f>
        <v>937.89850000000001</v>
      </c>
      <c r="D94" s="17">
        <f t="shared" si="10"/>
        <v>984.79342500000007</v>
      </c>
      <c r="E94" s="8">
        <f t="shared" si="11"/>
        <v>1031.6883500000001</v>
      </c>
      <c r="F94" s="8"/>
      <c r="G94" s="8">
        <f t="shared" si="12"/>
        <v>1102.9686360000003</v>
      </c>
    </row>
    <row r="95" spans="1:7" ht="21" x14ac:dyDescent="0.3">
      <c r="A95" s="20" t="s">
        <v>44</v>
      </c>
      <c r="B95" s="7">
        <v>1.5</v>
      </c>
      <c r="C95" s="16">
        <f>109.21*0.85</f>
        <v>92.828499999999991</v>
      </c>
      <c r="D95" s="17">
        <f t="shared" si="10"/>
        <v>97.469924999999989</v>
      </c>
      <c r="E95" s="8">
        <f t="shared" si="11"/>
        <v>102.11135</v>
      </c>
      <c r="F95" s="8"/>
      <c r="G95" s="8">
        <f t="shared" si="12"/>
        <v>109.16631599999999</v>
      </c>
    </row>
    <row r="96" spans="1:7" ht="21" x14ac:dyDescent="0.3">
      <c r="A96" s="20" t="str">
        <f>+A95</f>
        <v>Dog chow sano y en forma</v>
      </c>
      <c r="B96" s="7">
        <v>3</v>
      </c>
      <c r="C96" s="16">
        <f>198.74*0.85</f>
        <v>168.929</v>
      </c>
      <c r="D96" s="17">
        <f t="shared" si="10"/>
        <v>177.37545</v>
      </c>
      <c r="E96" s="8">
        <f t="shared" si="11"/>
        <v>185.82190000000003</v>
      </c>
      <c r="F96" s="8"/>
      <c r="G96" s="8">
        <f t="shared" si="12"/>
        <v>198.66050400000003</v>
      </c>
    </row>
    <row r="97" spans="1:7" ht="21" x14ac:dyDescent="0.3">
      <c r="A97" s="20" t="str">
        <f>+A96</f>
        <v>Dog chow sano y en forma</v>
      </c>
      <c r="B97" s="7">
        <v>8</v>
      </c>
      <c r="C97" s="16">
        <f>484.65*0.85</f>
        <v>411.95249999999999</v>
      </c>
      <c r="D97" s="17">
        <f t="shared" si="10"/>
        <v>432.55012499999998</v>
      </c>
      <c r="E97" s="8">
        <f t="shared" si="11"/>
        <v>453.14775000000003</v>
      </c>
      <c r="F97" s="8"/>
      <c r="G97" s="8">
        <f t="shared" si="12"/>
        <v>484.45614</v>
      </c>
    </row>
    <row r="98" spans="1:7" ht="21" x14ac:dyDescent="0.3">
      <c r="A98" s="20" t="str">
        <f>+A97</f>
        <v>Dog chow sano y en forma</v>
      </c>
      <c r="B98" s="7">
        <v>21</v>
      </c>
      <c r="C98" s="16">
        <f>1158.57*0.85</f>
        <v>984.78449999999987</v>
      </c>
      <c r="D98" s="17">
        <f t="shared" si="10"/>
        <v>1034.023725</v>
      </c>
      <c r="E98" s="8">
        <f t="shared" si="11"/>
        <v>1083.26295</v>
      </c>
      <c r="F98" s="8"/>
      <c r="G98" s="8">
        <f t="shared" si="12"/>
        <v>1158.1065720000001</v>
      </c>
    </row>
    <row r="99" spans="1:7" ht="21" x14ac:dyDescent="0.3">
      <c r="A99" s="20" t="s">
        <v>45</v>
      </c>
      <c r="B99" s="7">
        <v>0.5</v>
      </c>
      <c r="C99" s="16">
        <f>58.95*0.85</f>
        <v>50.107500000000002</v>
      </c>
      <c r="D99" s="17">
        <f t="shared" si="10"/>
        <v>52.612875000000003</v>
      </c>
      <c r="E99" s="8">
        <f t="shared" si="11"/>
        <v>55.118250000000003</v>
      </c>
      <c r="F99" s="8"/>
      <c r="G99" s="8">
        <f t="shared" si="12"/>
        <v>58.926420000000007</v>
      </c>
    </row>
    <row r="100" spans="1:7" ht="21" x14ac:dyDescent="0.3">
      <c r="A100" s="20" t="str">
        <f>+A99</f>
        <v>Cat chow gatitos</v>
      </c>
      <c r="B100" s="7">
        <v>1</v>
      </c>
      <c r="C100" s="16">
        <f>108.53*0.85</f>
        <v>92.250500000000002</v>
      </c>
      <c r="D100" s="17">
        <f t="shared" si="10"/>
        <v>96.863025000000007</v>
      </c>
      <c r="E100" s="8">
        <f t="shared" si="11"/>
        <v>101.47555000000001</v>
      </c>
      <c r="F100" s="8"/>
      <c r="G100" s="8">
        <f t="shared" si="12"/>
        <v>108.48658800000001</v>
      </c>
    </row>
    <row r="101" spans="1:7" ht="21" x14ac:dyDescent="0.3">
      <c r="A101" s="20" t="str">
        <f>+A100</f>
        <v>Cat chow gatitos</v>
      </c>
      <c r="B101" s="7">
        <v>8</v>
      </c>
      <c r="C101" s="16">
        <f>701.63*0.85</f>
        <v>596.38549999999998</v>
      </c>
      <c r="D101" s="17">
        <f t="shared" si="10"/>
        <v>626.20477500000004</v>
      </c>
      <c r="E101" s="8">
        <f t="shared" si="11"/>
        <v>656.02404999999999</v>
      </c>
      <c r="F101" s="8"/>
      <c r="G101" s="8">
        <f t="shared" si="12"/>
        <v>701.34934800000008</v>
      </c>
    </row>
    <row r="102" spans="1:7" ht="21" x14ac:dyDescent="0.3">
      <c r="A102" s="20" t="str">
        <f>+A101</f>
        <v>Cat chow gatitos</v>
      </c>
      <c r="B102" s="7">
        <v>15</v>
      </c>
      <c r="C102" s="16">
        <f>1206.75*0.85</f>
        <v>1025.7375</v>
      </c>
      <c r="D102" s="17">
        <f t="shared" si="10"/>
        <v>1077.024375</v>
      </c>
      <c r="E102" s="8">
        <f t="shared" si="11"/>
        <v>1128.31125</v>
      </c>
      <c r="F102" s="8"/>
      <c r="G102" s="8">
        <f t="shared" si="12"/>
        <v>1206.2673</v>
      </c>
    </row>
    <row r="103" spans="1:7" ht="21" x14ac:dyDescent="0.3">
      <c r="A103" s="20" t="s">
        <v>46</v>
      </c>
      <c r="B103" s="7">
        <v>0.5</v>
      </c>
      <c r="C103" s="16">
        <f>57.41*0.85</f>
        <v>48.798499999999997</v>
      </c>
      <c r="D103" s="17">
        <f>+C103*1.05</f>
        <v>51.238424999999999</v>
      </c>
      <c r="E103" s="8">
        <f t="shared" si="11"/>
        <v>53.678350000000002</v>
      </c>
      <c r="F103" s="8"/>
      <c r="G103" s="8">
        <f>+D103*1.12</f>
        <v>57.387036000000002</v>
      </c>
    </row>
    <row r="104" spans="1:7" ht="21" x14ac:dyDescent="0.3">
      <c r="A104" s="20" t="s">
        <v>46</v>
      </c>
      <c r="B104" s="7">
        <v>1</v>
      </c>
      <c r="C104" s="16">
        <f>108.52*0.85</f>
        <v>92.24199999999999</v>
      </c>
      <c r="D104" s="17">
        <f>+C104*1.05</f>
        <v>96.854099999999988</v>
      </c>
      <c r="E104" s="8">
        <f t="shared" si="11"/>
        <v>101.4662</v>
      </c>
      <c r="F104" s="8"/>
      <c r="G104" s="8">
        <f>+D104*1.12</f>
        <v>108.476592</v>
      </c>
    </row>
    <row r="105" spans="1:7" ht="21" x14ac:dyDescent="0.3">
      <c r="A105" s="20" t="s">
        <v>46</v>
      </c>
      <c r="B105" s="7">
        <v>3</v>
      </c>
      <c r="C105" s="16">
        <f>278.57*0.85</f>
        <v>236.78449999999998</v>
      </c>
      <c r="D105" s="17">
        <f>+C105*1.05</f>
        <v>248.62372499999998</v>
      </c>
      <c r="E105" s="8">
        <f t="shared" si="11"/>
        <v>260.46294999999998</v>
      </c>
      <c r="F105" s="8"/>
      <c r="G105" s="8">
        <f>+D105*1.12</f>
        <v>278.458572</v>
      </c>
    </row>
    <row r="106" spans="1:7" ht="21" x14ac:dyDescent="0.3">
      <c r="A106" s="20" t="s">
        <v>46</v>
      </c>
      <c r="B106" s="7">
        <v>8</v>
      </c>
      <c r="C106" s="16">
        <f>701.53*0.85</f>
        <v>596.30049999999994</v>
      </c>
      <c r="D106" s="17">
        <f>+C106*1.05</f>
        <v>626.11552499999993</v>
      </c>
      <c r="E106" s="8">
        <f t="shared" si="11"/>
        <v>655.93055000000004</v>
      </c>
      <c r="F106" s="8"/>
      <c r="G106" s="8">
        <f>+D106*1.12</f>
        <v>701.24938799999995</v>
      </c>
    </row>
    <row r="107" spans="1:7" ht="21" x14ac:dyDescent="0.3">
      <c r="A107" s="20" t="s">
        <v>46</v>
      </c>
      <c r="B107" s="7">
        <v>15</v>
      </c>
      <c r="C107" s="16">
        <f>1206.76*0.85</f>
        <v>1025.7459999999999</v>
      </c>
      <c r="D107" s="17">
        <f>+C107*1.05</f>
        <v>1077.0332999999998</v>
      </c>
      <c r="E107" s="8">
        <f t="shared" si="11"/>
        <v>1128.3206</v>
      </c>
      <c r="F107" s="8"/>
      <c r="G107" s="8">
        <f>+D107*1.12</f>
        <v>1206.277296</v>
      </c>
    </row>
    <row r="108" spans="1:7" ht="21" x14ac:dyDescent="0.3">
      <c r="A108" s="20" t="s">
        <v>47</v>
      </c>
      <c r="B108" s="7">
        <f>+B99</f>
        <v>0.5</v>
      </c>
      <c r="C108" s="16">
        <f>54.67*0.85</f>
        <v>46.469500000000004</v>
      </c>
      <c r="D108" s="17">
        <f t="shared" si="10"/>
        <v>48.792975000000006</v>
      </c>
      <c r="E108" s="8">
        <f t="shared" si="11"/>
        <v>51.116450000000007</v>
      </c>
      <c r="F108" s="8"/>
      <c r="G108" s="8">
        <f t="shared" si="12"/>
        <v>54.648132000000011</v>
      </c>
    </row>
    <row r="109" spans="1:7" ht="21" x14ac:dyDescent="0.3">
      <c r="A109" s="20" t="s">
        <v>47</v>
      </c>
      <c r="B109" s="7">
        <f>+B100</f>
        <v>1</v>
      </c>
      <c r="C109" s="16">
        <f>108.62*0.85</f>
        <v>92.326999999999998</v>
      </c>
      <c r="D109" s="17">
        <f t="shared" si="10"/>
        <v>96.943349999999995</v>
      </c>
      <c r="E109" s="8">
        <f t="shared" si="11"/>
        <v>101.55970000000001</v>
      </c>
      <c r="F109" s="8"/>
      <c r="G109" s="8">
        <f t="shared" si="12"/>
        <v>108.57655200000001</v>
      </c>
    </row>
    <row r="110" spans="1:7" ht="21" x14ac:dyDescent="0.3">
      <c r="A110" s="20" t="s">
        <v>47</v>
      </c>
      <c r="B110" s="7">
        <v>3</v>
      </c>
      <c r="C110" s="16">
        <f>262.45*0.85</f>
        <v>223.08249999999998</v>
      </c>
      <c r="D110" s="17">
        <f t="shared" si="10"/>
        <v>234.236625</v>
      </c>
      <c r="E110" s="8">
        <f t="shared" si="11"/>
        <v>245.39075</v>
      </c>
      <c r="F110" s="8"/>
      <c r="G110" s="8">
        <f t="shared" si="12"/>
        <v>262.34502000000003</v>
      </c>
    </row>
    <row r="111" spans="1:7" ht="21" x14ac:dyDescent="0.3">
      <c r="A111" s="20" t="s">
        <v>47</v>
      </c>
      <c r="B111" s="7">
        <f>+B101</f>
        <v>8</v>
      </c>
      <c r="C111" s="16">
        <f>668.12*0.85</f>
        <v>567.90200000000004</v>
      </c>
      <c r="D111" s="17">
        <f t="shared" si="10"/>
        <v>596.29710000000011</v>
      </c>
      <c r="E111" s="8">
        <f t="shared" si="11"/>
        <v>624.69220000000007</v>
      </c>
      <c r="F111" s="8"/>
      <c r="G111" s="8">
        <f t="shared" si="12"/>
        <v>667.85275200000024</v>
      </c>
    </row>
    <row r="112" spans="1:7" ht="21" x14ac:dyDescent="0.3">
      <c r="A112" s="20" t="s">
        <v>47</v>
      </c>
      <c r="B112" s="7">
        <f>+B102</f>
        <v>15</v>
      </c>
      <c r="C112" s="16">
        <f>1149.29*0.85</f>
        <v>976.89649999999995</v>
      </c>
      <c r="D112" s="17">
        <f t="shared" si="10"/>
        <v>1025.741325</v>
      </c>
      <c r="E112" s="8">
        <f t="shared" si="11"/>
        <v>1074.5861500000001</v>
      </c>
      <c r="F112" s="8"/>
      <c r="G112" s="8">
        <f t="shared" si="12"/>
        <v>1148.8302840000001</v>
      </c>
    </row>
    <row r="113" spans="1:7" ht="21" x14ac:dyDescent="0.3">
      <c r="A113" s="20" t="s">
        <v>48</v>
      </c>
      <c r="B113" s="7">
        <v>0.5</v>
      </c>
      <c r="C113" s="16">
        <f>58.95*0.85</f>
        <v>50.107500000000002</v>
      </c>
      <c r="D113" s="17">
        <f t="shared" si="10"/>
        <v>52.612875000000003</v>
      </c>
      <c r="E113" s="8">
        <f t="shared" si="11"/>
        <v>55.118250000000003</v>
      </c>
      <c r="F113" s="8"/>
      <c r="G113" s="8">
        <f t="shared" si="12"/>
        <v>58.926420000000007</v>
      </c>
    </row>
    <row r="114" spans="1:7" ht="21" x14ac:dyDescent="0.3">
      <c r="A114" s="20" t="s">
        <v>49</v>
      </c>
      <c r="B114" s="7">
        <v>0.5</v>
      </c>
      <c r="C114" s="16">
        <f>+C113</f>
        <v>50.107500000000002</v>
      </c>
      <c r="D114" s="17">
        <f t="shared" si="10"/>
        <v>52.612875000000003</v>
      </c>
      <c r="E114" s="8">
        <f t="shared" si="11"/>
        <v>55.118250000000003</v>
      </c>
      <c r="F114" s="8"/>
      <c r="G114" s="8">
        <f t="shared" si="12"/>
        <v>58.926420000000007</v>
      </c>
    </row>
    <row r="115" spans="1:7" ht="21" x14ac:dyDescent="0.3">
      <c r="A115" s="20" t="s">
        <v>50</v>
      </c>
      <c r="B115" s="7">
        <v>0.9</v>
      </c>
      <c r="C115" s="16">
        <f>99.77*0.85</f>
        <v>84.80449999999999</v>
      </c>
      <c r="D115" s="17">
        <f>+C115*1.05</f>
        <v>89.044725</v>
      </c>
      <c r="E115" s="8">
        <f t="shared" si="11"/>
        <v>93.284949999999995</v>
      </c>
      <c r="F115" s="8"/>
      <c r="G115" s="8">
        <f t="shared" si="12"/>
        <v>99.730092000000013</v>
      </c>
    </row>
    <row r="116" spans="1:7" ht="21" x14ac:dyDescent="0.3">
      <c r="A116" s="20" t="s">
        <v>51</v>
      </c>
      <c r="B116" s="7">
        <v>0.1</v>
      </c>
      <c r="C116" s="16">
        <f>23.57*0.85</f>
        <v>20.034500000000001</v>
      </c>
      <c r="D116" s="17">
        <f>+C116*1.05</f>
        <v>21.036225000000002</v>
      </c>
      <c r="E116" s="8">
        <f t="shared" si="11"/>
        <v>22.037950000000002</v>
      </c>
      <c r="F116" s="8"/>
      <c r="G116" s="8">
        <f>+D116*1.12</f>
        <v>23.560572000000004</v>
      </c>
    </row>
    <row r="117" spans="1:7" ht="21" x14ac:dyDescent="0.3">
      <c r="A117" s="21" t="s">
        <v>52</v>
      </c>
      <c r="B117" s="10">
        <v>8.5000000000000006E-3</v>
      </c>
      <c r="C117" s="14">
        <f>20.53*0.85</f>
        <v>17.450500000000002</v>
      </c>
      <c r="D117" s="18">
        <f>+C117*1.1</f>
        <v>19.195550000000004</v>
      </c>
      <c r="E117" s="11">
        <f t="shared" si="11"/>
        <v>19.195550000000004</v>
      </c>
      <c r="F117" s="11"/>
      <c r="G117" s="11">
        <f t="shared" si="12"/>
        <v>21.499016000000008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2018-10-15T21:19:50Z</dcterms:created>
  <dcterms:modified xsi:type="dcterms:W3CDTF">2018-10-15T21:25:31Z</dcterms:modified>
</cp:coreProperties>
</file>